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5910" activeTab="0"/>
  </bookViews>
  <sheets>
    <sheet name="教師上課鐘點表" sheetId="1" r:id="rId1"/>
    <sheet name="暑期班費用收支表" sheetId="2" r:id="rId2"/>
    <sheet name="修讀超人數鐘點費核算標準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<sst xmlns="http://schemas.openxmlformats.org/spreadsheetml/2006/main" count="80" uniqueCount="80">
  <si>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1.依據輔仁大學暑期班開班授課辦法第十三條規定</t>
  </si>
  <si>
    <t>修 讀 學 生 人 數</t>
  </si>
  <si>
    <r>
      <t>31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35</t>
    </r>
  </si>
  <si>
    <r>
      <t>36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40</t>
    </r>
  </si>
  <si>
    <r>
      <t>41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45</t>
    </r>
  </si>
  <si>
    <r>
      <t>46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50</t>
    </r>
  </si>
  <si>
    <r>
      <t>51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55</t>
    </r>
  </si>
  <si>
    <r>
      <t>56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60</t>
    </r>
  </si>
  <si>
    <r>
      <t>61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65</t>
    </r>
  </si>
  <si>
    <r>
      <t>66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70</t>
    </r>
  </si>
  <si>
    <r>
      <t>71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75</t>
    </r>
  </si>
  <si>
    <r>
      <t>76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80</t>
    </r>
  </si>
  <si>
    <r>
      <t>81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85</t>
    </r>
  </si>
  <si>
    <r>
      <t>86</t>
    </r>
    <r>
      <rPr>
        <sz val="16"/>
        <rFont val="標楷體"/>
        <family val="4"/>
      </rPr>
      <t>～</t>
    </r>
    <r>
      <rPr>
        <sz val="16"/>
        <rFont val="Times New Roman"/>
        <family val="1"/>
      </rPr>
      <t>90</t>
    </r>
  </si>
  <si>
    <t>鐘 點 費 乘 數 (N)</t>
  </si>
  <si>
    <r>
      <t>91(</t>
    </r>
    <r>
      <rPr>
        <sz val="16"/>
        <rFont val="細明體"/>
        <family val="3"/>
      </rPr>
      <t>含</t>
    </r>
    <r>
      <rPr>
        <sz val="16"/>
        <rFont val="Times New Roman"/>
        <family val="1"/>
      </rPr>
      <t>)</t>
    </r>
    <r>
      <rPr>
        <sz val="16"/>
        <rFont val="細明體"/>
        <family val="3"/>
      </rPr>
      <t>以上</t>
    </r>
  </si>
  <si>
    <t>2.修讀學生超過30人，使用本表格之鐘點費乘數(N)計算教師鐘點費。</t>
  </si>
  <si>
    <t>合授</t>
  </si>
  <si>
    <t>流水號</t>
  </si>
  <si>
    <t>開課序號</t>
  </si>
  <si>
    <t>教師姓名</t>
  </si>
  <si>
    <t>教師代碼</t>
  </si>
  <si>
    <t>專任</t>
  </si>
  <si>
    <t>兼任</t>
  </si>
  <si>
    <t>教師授課鐘點資料</t>
  </si>
  <si>
    <t xml:space="preserve">計算說明 </t>
  </si>
  <si>
    <t>總計金額</t>
  </si>
  <si>
    <r>
      <t>開課代碼</t>
    </r>
    <r>
      <rPr>
        <sz val="8"/>
        <color indexed="10"/>
        <rFont val="新細明體"/>
        <family val="1"/>
      </rPr>
      <t>(DXXXX-00000-X)</t>
    </r>
  </si>
  <si>
    <t>課程名稱</t>
  </si>
  <si>
    <t>學分數</t>
  </si>
  <si>
    <t>選課人數</t>
  </si>
  <si>
    <t>薪資鐘點</t>
  </si>
  <si>
    <t>合授</t>
  </si>
  <si>
    <t>備註</t>
  </si>
  <si>
    <t>開課單位
(中文簡稱)</t>
  </si>
  <si>
    <t>部別
(C,D,G)</t>
  </si>
  <si>
    <t>期別
(1或2)</t>
  </si>
  <si>
    <t>範例</t>
  </si>
  <si>
    <t>依公告開課序號填</t>
  </si>
  <si>
    <t>C</t>
  </si>
  <si>
    <t>中文系</t>
  </si>
  <si>
    <t>陳小華</t>
  </si>
  <si>
    <t>講師</t>
  </si>
  <si>
    <t>V</t>
  </si>
  <si>
    <t>C0112-01738</t>
  </si>
  <si>
    <t>聲音學</t>
  </si>
  <si>
    <t>職稱</t>
  </si>
  <si>
    <t>鐘點費</t>
  </si>
  <si>
    <t>鐘點</t>
  </si>
  <si>
    <t>週</t>
  </si>
  <si>
    <t>鐘點乘數</t>
  </si>
  <si>
    <r>
      <t>備註：1.鐘點計算基準：教授980元;副教授845元;助理教授790元;講師730元;教學助理465。
　　　</t>
    </r>
    <r>
      <rPr>
        <sz val="12"/>
        <rFont val="新細明體"/>
        <family val="1"/>
      </rPr>
      <t>2.以上教師為職員兼任者(含專職約聘)，請依人事室規定核准後(請附兼課同意影本)，方可擔任。
　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　3.鐘點計算：所有合授教師之鐘點合計以不超過「18週X學分數」為原則。
　　　　如：開課2學分20人修讀3位合授老師，其鐘點(3位老師加總)合計&lt;或=2X18鐘點，即不得大於36鐘點。</t>
    </r>
  </si>
  <si>
    <t xml:space="preserve">  學年度第   期暑期班</t>
  </si>
  <si>
    <t xml:space="preserve">填表單位:  </t>
  </si>
  <si>
    <t>開課序號</t>
  </si>
  <si>
    <t>期次</t>
  </si>
  <si>
    <t>部別</t>
  </si>
  <si>
    <t>系所</t>
  </si>
  <si>
    <r>
      <t>開課代碼</t>
    </r>
    <r>
      <rPr>
        <sz val="8"/>
        <color indexed="10"/>
        <rFont val="新細明體"/>
        <family val="1"/>
      </rPr>
      <t>(DXXXX-00000-X)</t>
    </r>
  </si>
  <si>
    <t>科目名稱</t>
  </si>
  <si>
    <t>學分數</t>
  </si>
  <si>
    <t>修讀人數</t>
  </si>
  <si>
    <t>薪資鐘點數</t>
  </si>
  <si>
    <t>授課教師</t>
  </si>
  <si>
    <t>職   稱</t>
  </si>
  <si>
    <t>收    入</t>
  </si>
  <si>
    <t>鐘 點 費</t>
  </si>
  <si>
    <t>20人開班費</t>
  </si>
  <si>
    <t>盈   餘</t>
  </si>
  <si>
    <t>合授</t>
  </si>
  <si>
    <t>備註</t>
  </si>
  <si>
    <t>收入公式=SUM(IF(C3="D",1386,IF(C3="G",1386,IF(AND(C3="C",OR(D3="英文系",D3="日文系")),1468,IF(AND(C3="C",OR(D3="大傳系",D3="餐旅系")),1510,IF(AND(C3="C",(F:F="實習")),693,IF(C3="C",1406,))))))*IF(NOT(OR(H3&gt;20,D:D="古中學程")),20,H3))*(IF(AND(C3="C",(F:F="實習")),1,G3))</t>
  </si>
  <si>
    <t>20人開班公式=SUM(IF(C24="D",1386,IF(C24="G",1386,IF(AND(C24="C",OR(D24="英文系",D24="日文系")),1468,IF(AND(C24="C",OR(D24="大傳系",D24="餐旅系")),1510,IF(AND(C24="C",(F:F="實習")),693,IF(C24="C",1406,))))))*IF(NOT(AND(H24&lt;=20,D:D="古中學程")),20,H24))*(IF(AND(C24="C",(F:F="實習")),1,G24))</t>
  </si>
  <si>
    <t>盈餘公式=SUM(IF(H3&lt;=20,0,IF(M3&lt;N3,SUM(L3-N3),SUM(L3-M3))))</t>
  </si>
  <si>
    <r>
      <t>填表說明：1.本表各欄位之填寫請依範例填寫，名字及職稱請勿空格。
　　　　　2.若有實習課請在課程名稱欄直接鍵入【實習】。
　　　　　3.</t>
    </r>
    <r>
      <rPr>
        <b/>
        <sz val="20"/>
        <color indexed="63"/>
        <rFont val="新細明體"/>
        <family val="1"/>
      </rPr>
      <t>灰色</t>
    </r>
    <r>
      <rPr>
        <b/>
        <sz val="14"/>
        <color indexed="10"/>
        <rFont val="新細明體"/>
        <family val="1"/>
      </rPr>
      <t>部分請勿填寫，系統會自動代入。</t>
    </r>
  </si>
  <si>
    <t>填表說明:本表會由教師上課鐘點表直接代入，原則上不必輸入資料，請印出用印確認後送交課務組。</t>
  </si>
  <si>
    <r>
      <t>備註:
　 一、盈餘計算：
　　　1.若修讀人數大於20人，則盈餘=｜收入-</t>
    </r>
    <r>
      <rPr>
        <u val="single"/>
        <sz val="12"/>
        <rFont val="標楷體"/>
        <family val="4"/>
      </rPr>
      <t>20人開班費或鐘點費(以大數為度)｜</t>
    </r>
    <r>
      <rPr>
        <sz val="12"/>
        <rFont val="標楷體"/>
        <family val="4"/>
      </rPr>
      <t>。
　　　2.若修讀人數小於或等於20人，則盈餘=</t>
    </r>
    <r>
      <rPr>
        <u val="single"/>
        <sz val="12"/>
        <rFont val="標楷體"/>
        <family val="4"/>
      </rPr>
      <t>０</t>
    </r>
    <r>
      <rPr>
        <sz val="12"/>
        <rFont val="標楷體"/>
        <family val="4"/>
      </rPr>
      <t>。
　二、暑期班教室及實習、實驗室之清潔管理等維護，由總務處事務組依開課表調度，若有特殊需要應於合理範圍內於開課表敘明。</t>
    </r>
  </si>
  <si>
    <t>本列為總計</t>
  </si>
  <si>
    <r>
      <t>系所承辦人   系所主管     院長     教務處</t>
    </r>
    <r>
      <rPr>
        <sz val="10"/>
        <rFont val="標楷體"/>
        <family val="4"/>
      </rPr>
      <t>[課務組承辦人  暑修綜合承辦人　組長　</t>
    </r>
    <r>
      <rPr>
        <sz val="14"/>
        <rFont val="標楷體"/>
        <family val="4"/>
      </rPr>
      <t xml:space="preserve">教務長]       總務處        會計室       校長             </t>
    </r>
  </si>
  <si>
    <r>
      <t xml:space="preserve"> 系所承辦人：             　    系所主管：    　              院長：                 　    教務處：</t>
    </r>
    <r>
      <rPr>
        <sz val="12"/>
        <rFont val="新細明體"/>
        <family val="1"/>
      </rPr>
      <t>[</t>
    </r>
    <r>
      <rPr>
        <sz val="12"/>
        <rFont val="新細明體"/>
        <family val="1"/>
      </rPr>
      <t>課務組承辦人　暑修綜合承辦人　　組長　　　教務長</t>
    </r>
    <r>
      <rPr>
        <sz val="12"/>
        <rFont val="新細明體"/>
        <family val="1"/>
      </rPr>
      <t>]</t>
    </r>
    <r>
      <rPr>
        <sz val="12"/>
        <rFont val="新細明體"/>
        <family val="1"/>
      </rPr>
      <t xml:space="preserve">                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</si>
</sst>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_ "/>
    <numFmt numFmtId="178" formatCode="0.000_);[Red]\(0.000\)"/>
    <numFmt numFmtId="179" formatCode="0.00_);[Red]\(0.00\)"/>
    <numFmt numFmtId="180" formatCode="#,##0_ "/>
    <numFmt numFmtId="181" formatCode="0&quot;元&quot;"/>
    <numFmt numFmtId="182" formatCode="#,##0&quot;元&quot;;[Red]\(#,##0&quot;元&quot;\)"/>
    <numFmt numFmtId="183" formatCode="&quot;×&quot;0.0&quot;鐘&quot;&quot;點&quot;"/>
    <numFmt numFmtId="184" formatCode="&quot;×&quot;0&quot;週&quot;"/>
    <numFmt numFmtId="185" formatCode="&quot;×&quot;0.##"/>
    <numFmt numFmtId="186" formatCode="000000"/>
    <numFmt numFmtId="187" formatCode="#,##0.000_ ;[Red]\-#,##0.000\ "/>
    <numFmt numFmtId="188" formatCode="0.000_ ;[Red]\-0.000\ "/>
    <numFmt numFmtId="189" formatCode="0_ ;[Red]\-0\ "/>
    <numFmt numFmtId="190" formatCode="&quot;×&quot;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.##"/>
    <numFmt numFmtId="196" formatCode="0.##"/>
  </numFmts>
  <fonts count="4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細明體"/>
      <family val="3"/>
    </font>
    <font>
      <sz val="12"/>
      <name val="標楷體"/>
      <family val="4"/>
    </font>
    <font>
      <b/>
      <sz val="14"/>
      <name val="標楷體"/>
      <family val="4"/>
    </font>
    <font>
      <sz val="12"/>
      <color indexed="10"/>
      <name val="新細明體"/>
      <family val="1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color indexed="10"/>
      <name val="新細明體"/>
      <family val="1"/>
    </font>
    <font>
      <sz val="14"/>
      <color indexed="10"/>
      <name val="新細明體"/>
      <family val="1"/>
    </font>
    <font>
      <sz val="8"/>
      <color indexed="10"/>
      <name val="新細明體"/>
      <family val="1"/>
    </font>
    <font>
      <sz val="9"/>
      <color indexed="10"/>
      <name val="新細明體"/>
      <family val="1"/>
    </font>
    <font>
      <sz val="11"/>
      <name val="標楷體"/>
      <family val="4"/>
    </font>
    <font>
      <sz val="11"/>
      <name val="細明體"/>
      <family val="3"/>
    </font>
    <font>
      <sz val="11"/>
      <name val="Times New Roman"/>
      <family val="1"/>
    </font>
    <font>
      <sz val="10"/>
      <color indexed="10"/>
      <name val="新細明體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b/>
      <sz val="14"/>
      <color indexed="10"/>
      <name val="新細明體"/>
      <family val="1"/>
    </font>
    <font>
      <b/>
      <sz val="16"/>
      <name val="標楷體"/>
      <family val="4"/>
    </font>
    <font>
      <sz val="14"/>
      <color indexed="9"/>
      <name val="新細明體"/>
      <family val="1"/>
    </font>
    <font>
      <sz val="9"/>
      <color indexed="9"/>
      <name val="新細明體"/>
      <family val="1"/>
    </font>
    <font>
      <b/>
      <sz val="14"/>
      <color indexed="10"/>
      <name val="標楷體"/>
      <family val="4"/>
    </font>
    <font>
      <u val="single"/>
      <sz val="12"/>
      <name val="標楷體"/>
      <family val="4"/>
    </font>
    <font>
      <b/>
      <sz val="20"/>
      <color indexed="63"/>
      <name val="新細明體"/>
      <family val="1"/>
    </font>
    <font>
      <sz val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4" fillId="23" borderId="9" applyNumberFormat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182" fontId="0" fillId="0" borderId="10" xfId="0" applyNumberFormat="1" applyFont="1" applyFill="1" applyBorder="1" applyAlignment="1">
      <alignment horizontal="right" vertical="center" shrinkToFit="1"/>
    </xf>
    <xf numFmtId="182" fontId="0" fillId="0" borderId="10" xfId="0" applyNumberFormat="1" applyFont="1" applyBorder="1" applyAlignment="1">
      <alignment horizontal="right" vertical="center" shrinkToFit="1"/>
    </xf>
    <xf numFmtId="0" fontId="28" fillId="0" borderId="10" xfId="0" applyFont="1" applyBorder="1" applyAlignment="1">
      <alignment horizontal="left" vertical="center" wrapText="1" shrinkToFit="1"/>
    </xf>
    <xf numFmtId="0" fontId="12" fillId="17" borderId="10" xfId="0" applyFont="1" applyFill="1" applyBorder="1" applyAlignment="1">
      <alignment horizontal="left" vertical="center"/>
    </xf>
    <xf numFmtId="0" fontId="30" fillId="16" borderId="10" xfId="0" applyFont="1" applyFill="1" applyBorder="1" applyAlignment="1">
      <alignment horizontal="center" vertical="center" wrapText="1" shrinkToFit="1"/>
    </xf>
    <xf numFmtId="0" fontId="31" fillId="16" borderId="10" xfId="0" applyFont="1" applyFill="1" applyBorder="1" applyAlignment="1">
      <alignment horizontal="center" vertical="center" wrapText="1" shrinkToFit="1"/>
    </xf>
    <xf numFmtId="0" fontId="31" fillId="16" borderId="10" xfId="0" applyFont="1" applyFill="1" applyBorder="1" applyAlignment="1">
      <alignment horizontal="center" vertical="center" shrinkToFit="1"/>
    </xf>
    <xf numFmtId="0" fontId="9" fillId="16" borderId="10" xfId="0" applyFont="1" applyFill="1" applyBorder="1" applyAlignment="1">
      <alignment horizontal="center" vertical="center" wrapText="1" shrinkToFit="1"/>
    </xf>
    <xf numFmtId="0" fontId="1" fillId="16" borderId="10" xfId="0" applyFont="1" applyFill="1" applyBorder="1" applyAlignment="1">
      <alignment horizontal="center" vertical="center" wrapText="1" shrinkToFit="1"/>
    </xf>
    <xf numFmtId="0" fontId="9" fillId="16" borderId="10" xfId="0" applyFont="1" applyFill="1" applyBorder="1" applyAlignment="1">
      <alignment horizontal="center" vertical="center" shrinkToFit="1"/>
    </xf>
    <xf numFmtId="182" fontId="9" fillId="16" borderId="10" xfId="0" applyNumberFormat="1" applyFont="1" applyFill="1" applyBorder="1" applyAlignment="1">
      <alignment horizontal="center" vertical="center" shrinkToFit="1"/>
    </xf>
    <xf numFmtId="182" fontId="31" fillId="16" borderId="10" xfId="0" applyNumberFormat="1" applyFont="1" applyFill="1" applyBorder="1" applyAlignment="1">
      <alignment horizontal="center" vertical="center" shrinkToFit="1"/>
    </xf>
    <xf numFmtId="0" fontId="1" fillId="16" borderId="10" xfId="0" applyFont="1" applyFill="1" applyBorder="1" applyAlignment="1">
      <alignment horizontal="center" vertical="center" shrinkToFit="1"/>
    </xf>
    <xf numFmtId="196" fontId="1" fillId="16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 shrinkToFit="1"/>
    </xf>
    <xf numFmtId="0" fontId="35" fillId="0" borderId="10" xfId="0" applyFont="1" applyBorder="1" applyAlignment="1">
      <alignment horizontal="left" vertical="center" shrinkToFit="1"/>
    </xf>
    <xf numFmtId="0" fontId="29" fillId="0" borderId="10" xfId="0" applyFont="1" applyBorder="1" applyAlignment="1">
      <alignment horizontal="left" vertical="center" shrinkToFit="1"/>
    </xf>
    <xf numFmtId="186" fontId="36" fillId="0" borderId="10" xfId="0" applyNumberFormat="1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16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186" fontId="29" fillId="0" borderId="10" xfId="0" applyNumberFormat="1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 shrinkToFit="1"/>
    </xf>
    <xf numFmtId="0" fontId="29" fillId="0" borderId="10" xfId="0" applyFont="1" applyBorder="1" applyAlignment="1">
      <alignment horizontal="center" vertical="center" shrinkToFit="1"/>
    </xf>
    <xf numFmtId="196" fontId="29" fillId="0" borderId="1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82" fontId="29" fillId="17" borderId="10" xfId="0" applyNumberFormat="1" applyFont="1" applyFill="1" applyBorder="1" applyAlignment="1">
      <alignment horizontal="right" vertical="center" shrinkToFit="1"/>
    </xf>
    <xf numFmtId="0" fontId="30" fillId="7" borderId="10" xfId="0" applyFont="1" applyFill="1" applyBorder="1" applyAlignment="1">
      <alignment horizontal="left" vertical="center" wrapText="1"/>
    </xf>
    <xf numFmtId="0" fontId="33" fillId="7" borderId="10" xfId="0" applyFont="1" applyFill="1" applyBorder="1" applyAlignment="1">
      <alignment horizontal="left" vertical="center" wrapText="1"/>
    </xf>
    <xf numFmtId="0" fontId="29" fillId="7" borderId="10" xfId="0" applyFont="1" applyFill="1" applyBorder="1" applyAlignment="1">
      <alignment horizontal="left" vertical="center" shrinkToFit="1"/>
    </xf>
    <xf numFmtId="186" fontId="29" fillId="7" borderId="10" xfId="0" applyNumberFormat="1" applyFont="1" applyFill="1" applyBorder="1" applyAlignment="1">
      <alignment horizontal="left" vertical="center" shrinkToFit="1"/>
    </xf>
    <xf numFmtId="0" fontId="29" fillId="7" borderId="10" xfId="0" applyFont="1" applyFill="1" applyBorder="1" applyAlignment="1">
      <alignment horizontal="center" vertical="center" wrapText="1" shrinkToFit="1"/>
    </xf>
    <xf numFmtId="196" fontId="29" fillId="7" borderId="10" xfId="0" applyNumberFormat="1" applyFont="1" applyFill="1" applyBorder="1" applyAlignment="1">
      <alignment horizontal="center" vertical="center" wrapText="1" shrinkToFit="1"/>
    </xf>
    <xf numFmtId="0" fontId="0" fillId="7" borderId="10" xfId="0" applyFont="1" applyFill="1" applyBorder="1" applyAlignment="1">
      <alignment horizontal="left" vertical="center" shrinkToFit="1"/>
    </xf>
    <xf numFmtId="0" fontId="0" fillId="7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29" fillId="7" borderId="10" xfId="0" applyFont="1" applyFill="1" applyBorder="1" applyAlignment="1">
      <alignment horizontal="center" vertical="center" shrinkToFit="1"/>
    </xf>
    <xf numFmtId="181" fontId="39" fillId="17" borderId="10" xfId="0" applyNumberFormat="1" applyFont="1" applyFill="1" applyBorder="1" applyAlignment="1">
      <alignment horizontal="center" vertical="center" wrapText="1" shrinkToFit="1"/>
    </xf>
    <xf numFmtId="183" fontId="39" fillId="17" borderId="10" xfId="0" applyNumberFormat="1" applyFont="1" applyFill="1" applyBorder="1" applyAlignment="1">
      <alignment horizontal="center" vertical="center" shrinkToFit="1"/>
    </xf>
    <xf numFmtId="184" fontId="39" fillId="17" borderId="10" xfId="0" applyNumberFormat="1" applyFont="1" applyFill="1" applyBorder="1" applyAlignment="1">
      <alignment horizontal="center" vertical="center" shrinkToFit="1"/>
    </xf>
    <xf numFmtId="185" fontId="39" fillId="17" borderId="10" xfId="0" applyNumberFormat="1" applyFont="1" applyFill="1" applyBorder="1" applyAlignment="1">
      <alignment horizontal="center" vertical="center" wrapText="1" shrinkToFit="1"/>
    </xf>
    <xf numFmtId="182" fontId="39" fillId="17" borderId="10" xfId="0" applyNumberFormat="1" applyFont="1" applyFill="1" applyBorder="1" applyAlignment="1">
      <alignment horizontal="right" vertical="center" shrinkToFit="1"/>
    </xf>
    <xf numFmtId="183" fontId="39" fillId="17" borderId="10" xfId="0" applyNumberFormat="1" applyFont="1" applyFill="1" applyBorder="1" applyAlignment="1">
      <alignment horizontal="right" vertical="center" shrinkToFit="1"/>
    </xf>
    <xf numFmtId="184" fontId="39" fillId="17" borderId="10" xfId="0" applyNumberFormat="1" applyFont="1" applyFill="1" applyBorder="1" applyAlignment="1">
      <alignment horizontal="right" vertical="center" shrinkToFit="1"/>
    </xf>
    <xf numFmtId="185" fontId="39" fillId="17" borderId="10" xfId="0" applyNumberFormat="1" applyFont="1" applyFill="1" applyBorder="1" applyAlignment="1">
      <alignment horizontal="right" vertical="center" shrinkToFit="1"/>
    </xf>
    <xf numFmtId="0" fontId="0" fillId="24" borderId="11" xfId="0" applyFont="1" applyFill="1" applyBorder="1" applyAlignment="1">
      <alignment vertical="center"/>
    </xf>
    <xf numFmtId="0" fontId="0" fillId="16" borderId="10" xfId="0" applyFont="1" applyFill="1" applyBorder="1" applyAlignment="1">
      <alignment horizontal="center" vertical="center" shrinkToFit="1"/>
    </xf>
    <xf numFmtId="0" fontId="42" fillId="16" borderId="10" xfId="0" applyFont="1" applyFill="1" applyBorder="1" applyAlignment="1">
      <alignment horizontal="left" vertical="center" shrinkToFit="1"/>
    </xf>
    <xf numFmtId="0" fontId="12" fillId="16" borderId="10" xfId="0" applyFont="1" applyFill="1" applyBorder="1" applyAlignment="1">
      <alignment horizontal="left" vertical="center" shrinkToFit="1"/>
    </xf>
    <xf numFmtId="0" fontId="43" fillId="16" borderId="10" xfId="0" applyFont="1" applyFill="1" applyBorder="1" applyAlignment="1">
      <alignment horizontal="center" vertical="center" wrapText="1" shrinkToFit="1"/>
    </xf>
    <xf numFmtId="196" fontId="43" fillId="16" borderId="10" xfId="0" applyNumberFormat="1" applyFont="1" applyFill="1" applyBorder="1" applyAlignment="1">
      <alignment horizontal="center" vertical="center" wrapText="1" shrinkToFit="1"/>
    </xf>
    <xf numFmtId="0" fontId="9" fillId="16" borderId="10" xfId="0" applyFont="1" applyFill="1" applyBorder="1" applyAlignment="1">
      <alignment horizontal="left" vertical="center" shrinkToFi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16" borderId="10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 wrapText="1" shrinkToFit="1"/>
    </xf>
    <xf numFmtId="0" fontId="38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 shrinkToFit="1"/>
    </xf>
    <xf numFmtId="0" fontId="1" fillId="4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top" wrapText="1"/>
    </xf>
    <xf numFmtId="0" fontId="0" fillId="16" borderId="10" xfId="0" applyFont="1" applyFill="1" applyBorder="1" applyAlignment="1">
      <alignment horizontal="center" vertical="center" wrapText="1"/>
    </xf>
    <xf numFmtId="181" fontId="0" fillId="17" borderId="10" xfId="0" applyNumberFormat="1" applyFont="1" applyFill="1" applyBorder="1" applyAlignment="1">
      <alignment horizontal="center" vertical="center"/>
    </xf>
    <xf numFmtId="182" fontId="0" fillId="17" borderId="10" xfId="0" applyNumberFormat="1" applyFont="1" applyFill="1" applyBorder="1" applyAlignment="1">
      <alignment horizontal="center" vertical="center"/>
    </xf>
    <xf numFmtId="182" fontId="0" fillId="17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shrinkToFit="1"/>
    </xf>
    <xf numFmtId="0" fontId="0" fillId="4" borderId="10" xfId="0" applyFont="1" applyFill="1" applyBorder="1" applyAlignment="1">
      <alignment horizontal="center" vertical="center"/>
    </xf>
    <xf numFmtId="186" fontId="0" fillId="16" borderId="10" xfId="0" applyNumberFormat="1" applyFont="1" applyFill="1" applyBorder="1" applyAlignment="1">
      <alignment horizontal="center" vertical="center" shrinkToFit="1"/>
    </xf>
    <xf numFmtId="186" fontId="0" fillId="16" borderId="10" xfId="0" applyNumberFormat="1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0" fillId="17" borderId="10" xfId="0" applyFont="1" applyFill="1" applyBorder="1" applyAlignment="1">
      <alignment horizontal="center" vertical="center"/>
    </xf>
    <xf numFmtId="182" fontId="1" fillId="16" borderId="10" xfId="0" applyNumberFormat="1" applyFont="1" applyFill="1" applyBorder="1" applyAlignment="1">
      <alignment horizontal="center" vertical="center" shrinkToFit="1"/>
    </xf>
    <xf numFmtId="0" fontId="40" fillId="24" borderId="10" xfId="0" applyFont="1" applyFill="1" applyBorder="1" applyAlignment="1">
      <alignment horizontal="left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color indexed="1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75" zoomScaleNormal="75" zoomScalePageLayoutView="0" workbookViewId="0" topLeftCell="A1">
      <selection activeCell="A1" sqref="A1:F1"/>
    </sheetView>
  </sheetViews>
  <sheetFormatPr defaultColWidth="9.00390625" defaultRowHeight="16.5"/>
  <cols>
    <col min="1" max="1" width="3.50390625" style="33" customWidth="1"/>
    <col min="2" max="2" width="5.25390625" style="33" customWidth="1"/>
    <col min="3" max="4" width="4.50390625" style="33" customWidth="1"/>
    <col min="5" max="5" width="8.375" style="33" customWidth="1"/>
    <col min="6" max="6" width="10.375" style="33" customWidth="1"/>
    <col min="7" max="7" width="7.00390625" style="33" customWidth="1"/>
    <col min="8" max="8" width="6.375" style="56" customWidth="1"/>
    <col min="9" max="10" width="3.50390625" style="44" customWidth="1"/>
    <col min="11" max="11" width="11.875" style="33" customWidth="1"/>
    <col min="12" max="12" width="15.625" style="33" customWidth="1"/>
    <col min="13" max="13" width="3.75390625" style="44" customWidth="1"/>
    <col min="14" max="14" width="4.375" style="44" customWidth="1"/>
    <col min="15" max="15" width="3.625" style="44" customWidth="1"/>
    <col min="16" max="16" width="4.75390625" style="33" customWidth="1"/>
    <col min="17" max="17" width="7.625" style="7" customWidth="1"/>
    <col min="18" max="19" width="5.25390625" style="7" customWidth="1"/>
    <col min="20" max="20" width="9.50390625" style="33" customWidth="1"/>
    <col min="21" max="21" width="0.6171875" style="33" customWidth="1"/>
    <col min="22" max="22" width="4.25390625" style="33" customWidth="1"/>
    <col min="23" max="16384" width="9.00390625" style="33" customWidth="1"/>
  </cols>
  <sheetData>
    <row r="1" spans="1:23" s="55" customFormat="1" ht="36" customHeight="1">
      <c r="A1" s="91" t="s">
        <v>52</v>
      </c>
      <c r="B1" s="91"/>
      <c r="C1" s="91"/>
      <c r="D1" s="91"/>
      <c r="E1" s="91"/>
      <c r="F1" s="91"/>
      <c r="G1" s="92" t="s">
        <v>53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66"/>
      <c r="U1" s="66"/>
      <c r="V1" s="66"/>
      <c r="W1" s="66"/>
    </row>
    <row r="2" spans="1:23" s="34" customFormat="1" ht="16.5">
      <c r="A2" s="96" t="s">
        <v>18</v>
      </c>
      <c r="B2" s="96" t="s">
        <v>19</v>
      </c>
      <c r="C2" s="78" t="s">
        <v>36</v>
      </c>
      <c r="D2" s="78" t="s">
        <v>35</v>
      </c>
      <c r="E2" s="76" t="s">
        <v>34</v>
      </c>
      <c r="F2" s="85" t="s">
        <v>20</v>
      </c>
      <c r="G2" s="87" t="s">
        <v>21</v>
      </c>
      <c r="H2" s="89" t="s">
        <v>46</v>
      </c>
      <c r="I2" s="81" t="s">
        <v>22</v>
      </c>
      <c r="J2" s="81" t="s">
        <v>23</v>
      </c>
      <c r="K2" s="75" t="s">
        <v>24</v>
      </c>
      <c r="L2" s="75"/>
      <c r="M2" s="75"/>
      <c r="N2" s="75"/>
      <c r="O2" s="75"/>
      <c r="P2" s="82" t="s">
        <v>25</v>
      </c>
      <c r="Q2" s="82"/>
      <c r="R2" s="82"/>
      <c r="S2" s="82"/>
      <c r="T2" s="83" t="s">
        <v>26</v>
      </c>
      <c r="U2" s="93"/>
      <c r="V2" s="94" t="s">
        <v>32</v>
      </c>
      <c r="W2" s="94" t="s">
        <v>33</v>
      </c>
    </row>
    <row r="3" spans="1:23" s="25" customFormat="1" ht="28.5" customHeight="1">
      <c r="A3" s="96"/>
      <c r="B3" s="96"/>
      <c r="C3" s="97"/>
      <c r="D3" s="79"/>
      <c r="E3" s="77"/>
      <c r="F3" s="86"/>
      <c r="G3" s="88"/>
      <c r="H3" s="89"/>
      <c r="I3" s="75"/>
      <c r="J3" s="75"/>
      <c r="K3" s="15" t="s">
        <v>27</v>
      </c>
      <c r="L3" s="23" t="s">
        <v>28</v>
      </c>
      <c r="M3" s="19" t="s">
        <v>29</v>
      </c>
      <c r="N3" s="19" t="s">
        <v>30</v>
      </c>
      <c r="O3" s="24" t="s">
        <v>31</v>
      </c>
      <c r="P3" s="58" t="s">
        <v>47</v>
      </c>
      <c r="Q3" s="59" t="s">
        <v>48</v>
      </c>
      <c r="R3" s="60" t="s">
        <v>49</v>
      </c>
      <c r="S3" s="61" t="s">
        <v>50</v>
      </c>
      <c r="T3" s="84"/>
      <c r="U3" s="93"/>
      <c r="V3" s="94"/>
      <c r="W3" s="94"/>
    </row>
    <row r="4" spans="1:23" s="38" customFormat="1" ht="33.75">
      <c r="A4" s="47" t="s">
        <v>37</v>
      </c>
      <c r="B4" s="48" t="s">
        <v>38</v>
      </c>
      <c r="C4" s="49">
        <v>1</v>
      </c>
      <c r="D4" s="49" t="s">
        <v>39</v>
      </c>
      <c r="E4" s="49" t="s">
        <v>40</v>
      </c>
      <c r="F4" s="49" t="s">
        <v>41</v>
      </c>
      <c r="G4" s="50">
        <v>123456</v>
      </c>
      <c r="H4" s="49" t="s">
        <v>42</v>
      </c>
      <c r="I4" s="57" t="s">
        <v>43</v>
      </c>
      <c r="J4" s="57"/>
      <c r="K4" s="49" t="s">
        <v>44</v>
      </c>
      <c r="L4" s="49" t="s">
        <v>45</v>
      </c>
      <c r="M4" s="51">
        <v>2</v>
      </c>
      <c r="N4" s="51">
        <v>10</v>
      </c>
      <c r="O4" s="52">
        <v>2</v>
      </c>
      <c r="P4" s="62">
        <f>IF(H4="教授",980,IF(H4="副教授",845,IF(H4="助理教授",790,IF(H4="講師",730,IF(H4="教學助理",465,"")))))</f>
        <v>730</v>
      </c>
      <c r="Q4" s="63">
        <f aca="true" t="shared" si="0" ref="Q4:Q12">IF(L$1:L$65536="實習",1,O4)</f>
        <v>2</v>
      </c>
      <c r="R4" s="64">
        <f aca="true" t="shared" si="1" ref="R4:R12">SUM(IF(L$1:L$65536="實習",32,18))</f>
        <v>18</v>
      </c>
      <c r="S4" s="65">
        <f>IF(N4&lt;61,U4,IF(N4&lt;66,1.56,IF(N4&lt;71,1.64,IF(N4&lt;76,1.72,IF(N4&lt;81,1.8,IF(N4&lt;86,1.88,IF(N4&lt;91,1.96,IF(N4&lt;200,2,))))))))</f>
        <v>1</v>
      </c>
      <c r="T4" s="46">
        <f>SUM(P4*Q4*R4*S4)</f>
        <v>26280</v>
      </c>
      <c r="U4" s="14">
        <f aca="true" t="shared" si="2" ref="U4:U12">IF(N4&lt;1,0,IF(N4&lt;31,1,IF(N4&lt;36,1.08,IF(N4&lt;41,1.16,IF(N4&lt;46,1.24,IF(N4&lt;51,1.32,IF(N4&lt;56,1.4,IF(N4&lt;61,1.48,))))))))</f>
        <v>1</v>
      </c>
      <c r="V4" s="53" t="s">
        <v>17</v>
      </c>
      <c r="W4" s="54"/>
    </row>
    <row r="5" spans="1:23" s="38" customFormat="1" ht="16.5">
      <c r="A5" s="26">
        <v>1</v>
      </c>
      <c r="B5" s="26"/>
      <c r="C5" s="27"/>
      <c r="D5" s="27"/>
      <c r="E5" s="28"/>
      <c r="F5" s="29"/>
      <c r="G5" s="30"/>
      <c r="H5" s="29"/>
      <c r="I5" s="31"/>
      <c r="J5" s="31"/>
      <c r="K5" s="41"/>
      <c r="L5" s="29"/>
      <c r="M5" s="42"/>
      <c r="N5" s="42"/>
      <c r="O5" s="43"/>
      <c r="P5" s="62">
        <f>IF(H5="教授",980,IF(H5="副教授",845,IF(H5="助理教授",790,IF(H5="講師",730,IF(H5="教學助理",465,"")))))</f>
      </c>
      <c r="Q5" s="63">
        <f t="shared" si="0"/>
        <v>0</v>
      </c>
      <c r="R5" s="64">
        <f t="shared" si="1"/>
        <v>18</v>
      </c>
      <c r="S5" s="65">
        <f>IF(N5&lt;61,U5,IF(N5&lt;66,1.56,IF(N5&lt;71,1.64,IF(N5&lt;76,1.72,IF(N5&lt;81,1.8,IF(N5&lt;86,1.88,IF(N5&lt;91,1.96,IF(N5&lt;200,2,))))))))</f>
        <v>0</v>
      </c>
      <c r="T5" s="46" t="e">
        <f>SUM(P5*Q5*R5*S5)</f>
        <v>#VALUE!</v>
      </c>
      <c r="U5" s="14">
        <f t="shared" si="2"/>
        <v>0</v>
      </c>
      <c r="V5" s="36"/>
      <c r="W5" s="37"/>
    </row>
    <row r="6" spans="1:23" s="38" customFormat="1" ht="16.5">
      <c r="A6" s="39"/>
      <c r="B6" s="39"/>
      <c r="C6" s="29"/>
      <c r="D6" s="29"/>
      <c r="E6" s="29"/>
      <c r="F6" s="29"/>
      <c r="G6" s="40"/>
      <c r="H6" s="29"/>
      <c r="I6" s="42"/>
      <c r="J6" s="42"/>
      <c r="K6" s="41"/>
      <c r="L6" s="32"/>
      <c r="M6" s="42"/>
      <c r="N6" s="42"/>
      <c r="O6" s="43"/>
      <c r="P6" s="62">
        <f aca="true" t="shared" si="3" ref="P6:P12">IF(H6="教授",980,IF(H6="副教授",845,IF(H6="助理教授",790,IF(H6="講師",730,IF(H6="教學助理",465,"")))))</f>
      </c>
      <c r="Q6" s="63">
        <f t="shared" si="0"/>
        <v>0</v>
      </c>
      <c r="R6" s="64">
        <f t="shared" si="1"/>
        <v>18</v>
      </c>
      <c r="S6" s="65">
        <f aca="true" t="shared" si="4" ref="S6:S12">IF(N6&lt;61,U6,IF(N6&lt;66,1.56,IF(N6&lt;71,1.64,IF(N6&lt;76,1.72,IF(N6&lt;81,1.8,IF(N6&lt;86,1.88,IF(N6&lt;91,1.96,IF(N6&lt;200,2,))))))))</f>
        <v>0</v>
      </c>
      <c r="T6" s="46" t="e">
        <f aca="true" t="shared" si="5" ref="T6:T12">SUM(P6*Q6*R6*S6)</f>
        <v>#VALUE!</v>
      </c>
      <c r="U6" s="14">
        <f t="shared" si="2"/>
        <v>0</v>
      </c>
      <c r="V6" s="36"/>
      <c r="W6" s="37"/>
    </row>
    <row r="7" spans="1:23" ht="16.5">
      <c r="A7" s="39"/>
      <c r="B7" s="39"/>
      <c r="C7" s="29"/>
      <c r="D7" s="29"/>
      <c r="E7" s="29"/>
      <c r="F7" s="29"/>
      <c r="G7" s="40"/>
      <c r="H7" s="29"/>
      <c r="I7" s="42"/>
      <c r="J7" s="42"/>
      <c r="K7" s="41"/>
      <c r="L7" s="32"/>
      <c r="M7" s="42"/>
      <c r="N7" s="42"/>
      <c r="O7" s="43"/>
      <c r="P7" s="62">
        <f t="shared" si="3"/>
      </c>
      <c r="Q7" s="63">
        <f t="shared" si="0"/>
        <v>0</v>
      </c>
      <c r="R7" s="64">
        <f t="shared" si="1"/>
        <v>18</v>
      </c>
      <c r="S7" s="65">
        <f t="shared" si="4"/>
        <v>0</v>
      </c>
      <c r="T7" s="46" t="e">
        <f t="shared" si="5"/>
        <v>#VALUE!</v>
      </c>
      <c r="U7" s="14">
        <f t="shared" si="2"/>
        <v>0</v>
      </c>
      <c r="V7" s="36"/>
      <c r="W7" s="45"/>
    </row>
    <row r="8" spans="1:23" ht="16.5">
      <c r="A8" s="39"/>
      <c r="B8" s="39"/>
      <c r="C8" s="29"/>
      <c r="D8" s="29"/>
      <c r="E8" s="29"/>
      <c r="F8" s="29"/>
      <c r="G8" s="40"/>
      <c r="H8" s="29"/>
      <c r="I8" s="42"/>
      <c r="J8" s="42"/>
      <c r="K8" s="41"/>
      <c r="L8" s="32"/>
      <c r="M8" s="42"/>
      <c r="N8" s="42"/>
      <c r="O8" s="43"/>
      <c r="P8" s="62">
        <f t="shared" si="3"/>
      </c>
      <c r="Q8" s="63">
        <f t="shared" si="0"/>
        <v>0</v>
      </c>
      <c r="R8" s="64">
        <f t="shared" si="1"/>
        <v>18</v>
      </c>
      <c r="S8" s="65">
        <f t="shared" si="4"/>
        <v>0</v>
      </c>
      <c r="T8" s="46" t="e">
        <f t="shared" si="5"/>
        <v>#VALUE!</v>
      </c>
      <c r="U8" s="14">
        <f t="shared" si="2"/>
        <v>0</v>
      </c>
      <c r="V8" s="36"/>
      <c r="W8" s="45"/>
    </row>
    <row r="9" spans="1:23" ht="16.5">
      <c r="A9" s="39"/>
      <c r="B9" s="39"/>
      <c r="C9" s="29"/>
      <c r="D9" s="29"/>
      <c r="E9" s="29"/>
      <c r="F9" s="29"/>
      <c r="G9" s="40"/>
      <c r="H9" s="29"/>
      <c r="I9" s="42"/>
      <c r="J9" s="42"/>
      <c r="K9" s="41"/>
      <c r="L9" s="32"/>
      <c r="M9" s="42"/>
      <c r="N9" s="42"/>
      <c r="O9" s="43"/>
      <c r="P9" s="62">
        <f t="shared" si="3"/>
      </c>
      <c r="Q9" s="63">
        <f t="shared" si="0"/>
        <v>0</v>
      </c>
      <c r="R9" s="64">
        <f t="shared" si="1"/>
        <v>18</v>
      </c>
      <c r="S9" s="65">
        <f t="shared" si="4"/>
        <v>0</v>
      </c>
      <c r="T9" s="46" t="e">
        <f t="shared" si="5"/>
        <v>#VALUE!</v>
      </c>
      <c r="U9" s="14">
        <f t="shared" si="2"/>
        <v>0</v>
      </c>
      <c r="V9" s="36"/>
      <c r="W9" s="45"/>
    </row>
    <row r="10" spans="1:23" ht="16.5">
      <c r="A10" s="39"/>
      <c r="B10" s="39"/>
      <c r="C10" s="29"/>
      <c r="D10" s="29"/>
      <c r="E10" s="29"/>
      <c r="F10" s="29"/>
      <c r="G10" s="40"/>
      <c r="H10" s="29"/>
      <c r="I10" s="42"/>
      <c r="J10" s="42"/>
      <c r="K10" s="41"/>
      <c r="L10" s="32"/>
      <c r="M10" s="42"/>
      <c r="N10" s="42"/>
      <c r="O10" s="43"/>
      <c r="P10" s="62">
        <f t="shared" si="3"/>
      </c>
      <c r="Q10" s="63">
        <f t="shared" si="0"/>
        <v>0</v>
      </c>
      <c r="R10" s="64">
        <f t="shared" si="1"/>
        <v>18</v>
      </c>
      <c r="S10" s="65">
        <f t="shared" si="4"/>
        <v>0</v>
      </c>
      <c r="T10" s="46" t="e">
        <f t="shared" si="5"/>
        <v>#VALUE!</v>
      </c>
      <c r="U10" s="14">
        <f t="shared" si="2"/>
        <v>0</v>
      </c>
      <c r="V10" s="36"/>
      <c r="W10" s="45"/>
    </row>
    <row r="11" spans="1:23" ht="16.5">
      <c r="A11" s="39"/>
      <c r="B11" s="39"/>
      <c r="C11" s="29"/>
      <c r="D11" s="29"/>
      <c r="E11" s="29"/>
      <c r="F11" s="29"/>
      <c r="G11" s="40"/>
      <c r="H11" s="29"/>
      <c r="I11" s="42"/>
      <c r="J11" s="42"/>
      <c r="K11" s="41"/>
      <c r="L11" s="32"/>
      <c r="M11" s="42"/>
      <c r="N11" s="42"/>
      <c r="O11" s="43"/>
      <c r="P11" s="62">
        <f t="shared" si="3"/>
      </c>
      <c r="Q11" s="63">
        <f t="shared" si="0"/>
        <v>0</v>
      </c>
      <c r="R11" s="64">
        <f t="shared" si="1"/>
        <v>18</v>
      </c>
      <c r="S11" s="65">
        <f t="shared" si="4"/>
        <v>0</v>
      </c>
      <c r="T11" s="46" t="e">
        <f t="shared" si="5"/>
        <v>#VALUE!</v>
      </c>
      <c r="U11" s="14">
        <f t="shared" si="2"/>
        <v>0</v>
      </c>
      <c r="V11" s="36"/>
      <c r="W11" s="45"/>
    </row>
    <row r="12" spans="1:23" ht="16.5">
      <c r="A12" s="39"/>
      <c r="B12" s="39"/>
      <c r="C12" s="29"/>
      <c r="D12" s="29"/>
      <c r="E12" s="29"/>
      <c r="F12" s="29"/>
      <c r="G12" s="40"/>
      <c r="H12" s="29"/>
      <c r="I12" s="42"/>
      <c r="J12" s="42"/>
      <c r="K12" s="41"/>
      <c r="L12" s="32"/>
      <c r="M12" s="42"/>
      <c r="N12" s="42"/>
      <c r="O12" s="43"/>
      <c r="P12" s="62">
        <f t="shared" si="3"/>
      </c>
      <c r="Q12" s="63">
        <f t="shared" si="0"/>
        <v>0</v>
      </c>
      <c r="R12" s="64">
        <f t="shared" si="1"/>
        <v>18</v>
      </c>
      <c r="S12" s="65">
        <f t="shared" si="4"/>
        <v>0</v>
      </c>
      <c r="T12" s="46" t="e">
        <f t="shared" si="5"/>
        <v>#VALUE!</v>
      </c>
      <c r="U12" s="14">
        <f t="shared" si="2"/>
        <v>0</v>
      </c>
      <c r="V12" s="36"/>
      <c r="W12" s="45"/>
    </row>
    <row r="14" spans="1:20" s="74" customFormat="1" ht="51" customHeight="1">
      <c r="A14" s="80" t="s">
        <v>79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3" ht="66" customHeight="1">
      <c r="A15" s="95" t="s">
        <v>74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70.5" customHeight="1">
      <c r="A16" s="90" t="s">
        <v>51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</sheetData>
  <sheetProtection/>
  <mergeCells count="21">
    <mergeCell ref="C2:C3"/>
    <mergeCell ref="I2:I3"/>
    <mergeCell ref="A16:W16"/>
    <mergeCell ref="A1:F1"/>
    <mergeCell ref="G1:S1"/>
    <mergeCell ref="U2:U3"/>
    <mergeCell ref="V2:V3"/>
    <mergeCell ref="W2:W3"/>
    <mergeCell ref="A15:W15"/>
    <mergeCell ref="A2:A3"/>
    <mergeCell ref="B2:B3"/>
    <mergeCell ref="K2:O2"/>
    <mergeCell ref="E2:E3"/>
    <mergeCell ref="D2:D3"/>
    <mergeCell ref="A14:T14"/>
    <mergeCell ref="J2:J3"/>
    <mergeCell ref="P2:S2"/>
    <mergeCell ref="T2:T3"/>
    <mergeCell ref="F2:F3"/>
    <mergeCell ref="G2:G3"/>
    <mergeCell ref="H2:H3"/>
  </mergeCells>
  <conditionalFormatting sqref="P4:P12 S4:S12">
    <cfRule type="cellIs" priority="1" dxfId="0" operator="lessThan" stopIfTrue="1">
      <formula>0</formula>
    </cfRule>
  </conditionalFormatting>
  <printOptions horizontalCentered="1"/>
  <pageMargins left="0.2362204724409449" right="0.2362204724409449" top="0.5905511811023623" bottom="0.5905511811023623" header="0.2362204724409449" footer="0.2362204724409449"/>
  <pageSetup horizontalDpi="600" verticalDpi="600" orientation="landscape" paperSize="9" r:id="rId1"/>
  <headerFooter alignWithMargins="0">
    <oddHeader>&amp;C&amp;"標楷體,標準"&amp;22輔仁大學暑期班&amp;A</oddHeader>
    <oddFooter>&amp;C第 &amp;P 頁，共 &amp;N 頁&amp;R&amp;D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="75" zoomScaleNormal="75" zoomScalePageLayoutView="0" workbookViewId="0" topLeftCell="A1">
      <selection activeCell="M6" sqref="M6"/>
    </sheetView>
  </sheetViews>
  <sheetFormatPr defaultColWidth="9.00390625" defaultRowHeight="16.5"/>
  <cols>
    <col min="1" max="1" width="5.25390625" style="0" customWidth="1"/>
    <col min="2" max="2" width="4.25390625" style="0" customWidth="1"/>
    <col min="3" max="3" width="3.25390625" style="0" customWidth="1"/>
    <col min="4" max="4" width="8.25390625" style="0" customWidth="1"/>
    <col min="5" max="5" width="12.25390625" style="0" customWidth="1"/>
    <col min="6" max="6" width="13.625" style="0" customWidth="1"/>
    <col min="7" max="7" width="3.875" style="0" customWidth="1"/>
    <col min="8" max="9" width="4.50390625" style="0" customWidth="1"/>
    <col min="10" max="10" width="9.375" style="0" customWidth="1"/>
    <col min="11" max="11" width="10.125" style="0" customWidth="1"/>
    <col min="12" max="12" width="9.75390625" style="0" customWidth="1"/>
    <col min="13" max="13" width="9.875" style="0" customWidth="1"/>
    <col min="14" max="14" width="12.75390625" style="0" customWidth="1"/>
    <col min="15" max="15" width="9.875" style="0" customWidth="1"/>
    <col min="16" max="16" width="9.125" style="0" customWidth="1"/>
    <col min="17" max="17" width="9.50390625" style="0" customWidth="1"/>
  </cols>
  <sheetData>
    <row r="1" spans="1:13" s="5" customFormat="1" ht="33" customHeight="1">
      <c r="A1" s="6" t="str">
        <f>'教師上課鐘點表'!A1</f>
        <v>  學年度第   期暑期班</v>
      </c>
      <c r="C1" s="6"/>
      <c r="D1" s="6"/>
      <c r="E1" s="6"/>
      <c r="F1" s="6"/>
      <c r="G1" s="6" t="str">
        <f>'教師上課鐘點表'!G1</f>
        <v>填表單位:  </v>
      </c>
      <c r="H1" s="6"/>
      <c r="I1" s="6"/>
      <c r="J1" s="6"/>
      <c r="K1" s="6"/>
      <c r="L1" s="6"/>
      <c r="M1" s="6"/>
    </row>
    <row r="2" spans="1:17" ht="39">
      <c r="A2" s="15" t="s">
        <v>54</v>
      </c>
      <c r="B2" s="16" t="s">
        <v>55</v>
      </c>
      <c r="C2" s="16" t="s">
        <v>56</v>
      </c>
      <c r="D2" s="17" t="s">
        <v>57</v>
      </c>
      <c r="E2" s="15" t="s">
        <v>58</v>
      </c>
      <c r="F2" s="67" t="s">
        <v>59</v>
      </c>
      <c r="G2" s="19" t="s">
        <v>60</v>
      </c>
      <c r="H2" s="19" t="s">
        <v>61</v>
      </c>
      <c r="I2" s="24" t="s">
        <v>62</v>
      </c>
      <c r="J2" s="20" t="s">
        <v>63</v>
      </c>
      <c r="K2" s="20" t="s">
        <v>64</v>
      </c>
      <c r="L2" s="21" t="s">
        <v>65</v>
      </c>
      <c r="M2" s="21" t="s">
        <v>66</v>
      </c>
      <c r="N2" s="21" t="s">
        <v>67</v>
      </c>
      <c r="O2" s="21" t="s">
        <v>68</v>
      </c>
      <c r="P2" s="22" t="s">
        <v>69</v>
      </c>
      <c r="Q2" s="22" t="s">
        <v>70</v>
      </c>
    </row>
    <row r="3" spans="1:17" s="8" customFormat="1" ht="19.5">
      <c r="A3" s="35"/>
      <c r="B3" s="18"/>
      <c r="C3" s="18"/>
      <c r="D3" s="20"/>
      <c r="E3" s="68" t="s">
        <v>71</v>
      </c>
      <c r="F3" s="69" t="s">
        <v>72</v>
      </c>
      <c r="G3" s="70"/>
      <c r="H3" s="70"/>
      <c r="I3" s="71"/>
      <c r="J3" s="68" t="s">
        <v>73</v>
      </c>
      <c r="K3" s="72"/>
      <c r="L3" s="21">
        <f>SUM(L4:L196)</f>
        <v>0</v>
      </c>
      <c r="M3" s="21" t="e">
        <f>SUM(M4:M196)</f>
        <v>#VALUE!</v>
      </c>
      <c r="N3" s="21">
        <f>SUM(N4:N196)</f>
        <v>0</v>
      </c>
      <c r="O3" s="21">
        <f>SUM(O4:O196)</f>
        <v>0</v>
      </c>
      <c r="P3" s="21"/>
      <c r="Q3" s="21" t="s">
        <v>77</v>
      </c>
    </row>
    <row r="4" spans="1:17" s="8" customFormat="1" ht="19.5">
      <c r="A4" s="9">
        <f>'教師上課鐘點表'!B5</f>
        <v>0</v>
      </c>
      <c r="B4" s="9">
        <f>'教師上課鐘點表'!C5</f>
        <v>0</v>
      </c>
      <c r="C4" s="9">
        <f>'教師上課鐘點表'!D5</f>
        <v>0</v>
      </c>
      <c r="D4" s="9">
        <f>'教師上課鐘點表'!E5</f>
        <v>0</v>
      </c>
      <c r="E4" s="10">
        <f>'教師上課鐘點表'!K5</f>
        <v>0</v>
      </c>
      <c r="F4" s="10">
        <f>'教師上課鐘點表'!L5</f>
        <v>0</v>
      </c>
      <c r="G4" s="10">
        <f>'教師上課鐘點表'!M5</f>
        <v>0</v>
      </c>
      <c r="H4" s="10">
        <f>'教師上課鐘點表'!N5</f>
        <v>0</v>
      </c>
      <c r="I4" s="10">
        <f>'教師上課鐘點表'!O5</f>
        <v>0</v>
      </c>
      <c r="J4" s="9">
        <f>'教師上課鐘點表'!F5</f>
        <v>0</v>
      </c>
      <c r="K4" s="9">
        <f>'教師上課鐘點表'!H5</f>
        <v>0</v>
      </c>
      <c r="L4" s="11">
        <f aca="true" t="shared" si="0" ref="L4:L11">SUM(IF(C4="D",1386,IF(C4="G",1386,IF(AND(C4="C",OR(D4="英文系",D4="日文系")),1468,IF(AND(C4="C",OR(D4="大傳系",D4="餐旅系")),1510,IF(AND(C4="C",(F$1:F$65536="實習")),693,IF(C4="C",1406,))))))*IF(NOT(OR(H4&gt;20,D$1:D$65536="古中學程")),20,H4))*(IF(AND(C4="C",(F$1:F$65536="實習")),1,G4))</f>
        <v>0</v>
      </c>
      <c r="M4" s="12" t="e">
        <f>'教師上課鐘點表'!T5</f>
        <v>#VALUE!</v>
      </c>
      <c r="N4" s="12">
        <f aca="true" t="shared" si="1" ref="N4:N11">SUM(IF(C4="D",1386,IF(C4="G",1386,IF(AND(C4="C",OR(D4="英文系",D4="日文系")),1468,IF(AND(C4="C",OR(D4="大傳系",D4="餐旅系")),1510,IF(AND(C4="C",(F$1:F$65536="實習")),693,IF(C4="C",1406,))))))*IF(NOT(AND(H4&lt;=20,D$1:D$65536="古中學程")),20,H4))*(IF(AND(C4="C",(F$1:F$65536="實習")),1,G4))</f>
        <v>0</v>
      </c>
      <c r="O4" s="12">
        <f aca="true" t="shared" si="2" ref="O4:O11">SUM(IF(H4&lt;=20,0,IF(M4&lt;N4,SUM(L4-N4),SUM(L4-M4))))</f>
        <v>0</v>
      </c>
      <c r="P4" s="13">
        <f>'教師上課鐘點表'!V5</f>
        <v>0</v>
      </c>
      <c r="Q4" s="13">
        <f>'教師上課鐘點表'!W5</f>
        <v>0</v>
      </c>
    </row>
    <row r="5" spans="1:17" s="8" customFormat="1" ht="19.5">
      <c r="A5" s="9">
        <f>'教師上課鐘點表'!B6</f>
        <v>0</v>
      </c>
      <c r="B5" s="9">
        <f>'教師上課鐘點表'!C6</f>
        <v>0</v>
      </c>
      <c r="C5" s="9">
        <f>'教師上課鐘點表'!D6</f>
        <v>0</v>
      </c>
      <c r="D5" s="9">
        <f>'教師上課鐘點表'!E6</f>
        <v>0</v>
      </c>
      <c r="E5" s="10">
        <f>'教師上課鐘點表'!K6</f>
        <v>0</v>
      </c>
      <c r="F5" s="10">
        <f>'教師上課鐘點表'!L6</f>
        <v>0</v>
      </c>
      <c r="G5" s="10">
        <f>'教師上課鐘點表'!M6</f>
        <v>0</v>
      </c>
      <c r="H5" s="10">
        <f>'教師上課鐘點表'!N6</f>
        <v>0</v>
      </c>
      <c r="I5" s="10">
        <f>'教師上課鐘點表'!O6</f>
        <v>0</v>
      </c>
      <c r="J5" s="9">
        <f>'教師上課鐘點表'!F6</f>
        <v>0</v>
      </c>
      <c r="K5" s="9">
        <f>'教師上課鐘點表'!H6</f>
        <v>0</v>
      </c>
      <c r="L5" s="11">
        <f t="shared" si="0"/>
        <v>0</v>
      </c>
      <c r="M5" s="12" t="e">
        <f>'教師上課鐘點表'!T6</f>
        <v>#VALUE!</v>
      </c>
      <c r="N5" s="12">
        <f t="shared" si="1"/>
        <v>0</v>
      </c>
      <c r="O5" s="12">
        <f t="shared" si="2"/>
        <v>0</v>
      </c>
      <c r="P5" s="13">
        <f>'教師上課鐘點表'!V6</f>
        <v>0</v>
      </c>
      <c r="Q5" s="13">
        <f>'教師上課鐘點表'!W6</f>
        <v>0</v>
      </c>
    </row>
    <row r="6" spans="1:17" s="8" customFormat="1" ht="19.5">
      <c r="A6" s="9">
        <f>'教師上課鐘點表'!B7</f>
        <v>0</v>
      </c>
      <c r="B6" s="9">
        <f>'教師上課鐘點表'!C7</f>
        <v>0</v>
      </c>
      <c r="C6" s="9">
        <f>'教師上課鐘點表'!D7</f>
        <v>0</v>
      </c>
      <c r="D6" s="9">
        <f>'教師上課鐘點表'!E7</f>
        <v>0</v>
      </c>
      <c r="E6" s="10">
        <f>'教師上課鐘點表'!K7</f>
        <v>0</v>
      </c>
      <c r="F6" s="10">
        <f>'教師上課鐘點表'!L7</f>
        <v>0</v>
      </c>
      <c r="G6" s="10">
        <f>'教師上課鐘點表'!M7</f>
        <v>0</v>
      </c>
      <c r="H6" s="10">
        <f>'教師上課鐘點表'!N7</f>
        <v>0</v>
      </c>
      <c r="I6" s="10">
        <f>'教師上課鐘點表'!O7</f>
        <v>0</v>
      </c>
      <c r="J6" s="9">
        <f>'教師上課鐘點表'!F7</f>
        <v>0</v>
      </c>
      <c r="K6" s="9">
        <f>'教師上課鐘點表'!H7</f>
        <v>0</v>
      </c>
      <c r="L6" s="11">
        <f t="shared" si="0"/>
        <v>0</v>
      </c>
      <c r="M6" s="12" t="e">
        <f>'教師上課鐘點表'!T7</f>
        <v>#VALUE!</v>
      </c>
      <c r="N6" s="12">
        <f t="shared" si="1"/>
        <v>0</v>
      </c>
      <c r="O6" s="12">
        <f t="shared" si="2"/>
        <v>0</v>
      </c>
      <c r="P6" s="13">
        <f>'教師上課鐘點表'!V7</f>
        <v>0</v>
      </c>
      <c r="Q6" s="13">
        <f>'教師上課鐘點表'!W7</f>
        <v>0</v>
      </c>
    </row>
    <row r="7" spans="1:17" s="8" customFormat="1" ht="19.5">
      <c r="A7" s="9">
        <f>'教師上課鐘點表'!B8</f>
        <v>0</v>
      </c>
      <c r="B7" s="9">
        <f>'教師上課鐘點表'!C8</f>
        <v>0</v>
      </c>
      <c r="C7" s="9">
        <f>'教師上課鐘點表'!D8</f>
        <v>0</v>
      </c>
      <c r="D7" s="9">
        <f>'教師上課鐘點表'!E8</f>
        <v>0</v>
      </c>
      <c r="E7" s="10">
        <f>'教師上課鐘點表'!K8</f>
        <v>0</v>
      </c>
      <c r="F7" s="10">
        <f>'教師上課鐘點表'!L8</f>
        <v>0</v>
      </c>
      <c r="G7" s="10">
        <f>'教師上課鐘點表'!M8</f>
        <v>0</v>
      </c>
      <c r="H7" s="10">
        <f>'教師上課鐘點表'!N8</f>
        <v>0</v>
      </c>
      <c r="I7" s="10">
        <f>'教師上課鐘點表'!O8</f>
        <v>0</v>
      </c>
      <c r="J7" s="9">
        <f>'教師上課鐘點表'!F8</f>
        <v>0</v>
      </c>
      <c r="K7" s="9">
        <f>'教師上課鐘點表'!H8</f>
        <v>0</v>
      </c>
      <c r="L7" s="11">
        <f t="shared" si="0"/>
        <v>0</v>
      </c>
      <c r="M7" s="12" t="e">
        <f>'教師上課鐘點表'!T8</f>
        <v>#VALUE!</v>
      </c>
      <c r="N7" s="12">
        <f t="shared" si="1"/>
        <v>0</v>
      </c>
      <c r="O7" s="12">
        <f t="shared" si="2"/>
        <v>0</v>
      </c>
      <c r="P7" s="13">
        <f>'教師上課鐘點表'!V8</f>
        <v>0</v>
      </c>
      <c r="Q7" s="13">
        <f>'教師上課鐘點表'!W8</f>
        <v>0</v>
      </c>
    </row>
    <row r="8" spans="1:17" s="8" customFormat="1" ht="19.5">
      <c r="A8" s="9">
        <f>'教師上課鐘點表'!B9</f>
        <v>0</v>
      </c>
      <c r="B8" s="9">
        <f>'教師上課鐘點表'!C9</f>
        <v>0</v>
      </c>
      <c r="C8" s="9">
        <f>'教師上課鐘點表'!D9</f>
        <v>0</v>
      </c>
      <c r="D8" s="9">
        <f>'教師上課鐘點表'!E9</f>
        <v>0</v>
      </c>
      <c r="E8" s="10">
        <f>'教師上課鐘點表'!K9</f>
        <v>0</v>
      </c>
      <c r="F8" s="10">
        <f>'教師上課鐘點表'!L9</f>
        <v>0</v>
      </c>
      <c r="G8" s="10">
        <f>'教師上課鐘點表'!M9</f>
        <v>0</v>
      </c>
      <c r="H8" s="10">
        <f>'教師上課鐘點表'!N9</f>
        <v>0</v>
      </c>
      <c r="I8" s="10">
        <f>'教師上課鐘點表'!O9</f>
        <v>0</v>
      </c>
      <c r="J8" s="9">
        <f>'教師上課鐘點表'!F9</f>
        <v>0</v>
      </c>
      <c r="K8" s="9">
        <f>'教師上課鐘點表'!H9</f>
        <v>0</v>
      </c>
      <c r="L8" s="11">
        <f t="shared" si="0"/>
        <v>0</v>
      </c>
      <c r="M8" s="12" t="e">
        <f>'教師上課鐘點表'!T9</f>
        <v>#VALUE!</v>
      </c>
      <c r="N8" s="12">
        <f t="shared" si="1"/>
        <v>0</v>
      </c>
      <c r="O8" s="12">
        <f t="shared" si="2"/>
        <v>0</v>
      </c>
      <c r="P8" s="13">
        <f>'教師上課鐘點表'!V9</f>
        <v>0</v>
      </c>
      <c r="Q8" s="13">
        <f>'教師上課鐘點表'!W9</f>
        <v>0</v>
      </c>
    </row>
    <row r="9" spans="1:17" s="8" customFormat="1" ht="19.5">
      <c r="A9" s="9">
        <f>'教師上課鐘點表'!B10</f>
        <v>0</v>
      </c>
      <c r="B9" s="9">
        <f>'教師上課鐘點表'!C10</f>
        <v>0</v>
      </c>
      <c r="C9" s="9">
        <f>'教師上課鐘點表'!D10</f>
        <v>0</v>
      </c>
      <c r="D9" s="9">
        <f>'教師上課鐘點表'!E10</f>
        <v>0</v>
      </c>
      <c r="E9" s="10">
        <f>'教師上課鐘點表'!K10</f>
        <v>0</v>
      </c>
      <c r="F9" s="10">
        <f>'教師上課鐘點表'!L10</f>
        <v>0</v>
      </c>
      <c r="G9" s="10">
        <f>'教師上課鐘點表'!M10</f>
        <v>0</v>
      </c>
      <c r="H9" s="10">
        <f>'教師上課鐘點表'!N10</f>
        <v>0</v>
      </c>
      <c r="I9" s="10">
        <f>'教師上課鐘點表'!O10</f>
        <v>0</v>
      </c>
      <c r="J9" s="9">
        <f>'教師上課鐘點表'!F10</f>
        <v>0</v>
      </c>
      <c r="K9" s="9">
        <f>'教師上課鐘點表'!H10</f>
        <v>0</v>
      </c>
      <c r="L9" s="11">
        <f t="shared" si="0"/>
        <v>0</v>
      </c>
      <c r="M9" s="12" t="e">
        <f>'教師上課鐘點表'!T10</f>
        <v>#VALUE!</v>
      </c>
      <c r="N9" s="12">
        <f t="shared" si="1"/>
        <v>0</v>
      </c>
      <c r="O9" s="12">
        <f t="shared" si="2"/>
        <v>0</v>
      </c>
      <c r="P9" s="13">
        <f>'教師上課鐘點表'!V10</f>
        <v>0</v>
      </c>
      <c r="Q9" s="13">
        <f>'教師上課鐘點表'!W10</f>
        <v>0</v>
      </c>
    </row>
    <row r="10" spans="1:17" s="8" customFormat="1" ht="19.5">
      <c r="A10" s="9">
        <f>'教師上課鐘點表'!B11</f>
        <v>0</v>
      </c>
      <c r="B10" s="9">
        <f>'教師上課鐘點表'!C11</f>
        <v>0</v>
      </c>
      <c r="C10" s="9">
        <f>'教師上課鐘點表'!D11</f>
        <v>0</v>
      </c>
      <c r="D10" s="9">
        <f>'教師上課鐘點表'!E11</f>
        <v>0</v>
      </c>
      <c r="E10" s="10">
        <f>'教師上課鐘點表'!K11</f>
        <v>0</v>
      </c>
      <c r="F10" s="10">
        <f>'教師上課鐘點表'!L11</f>
        <v>0</v>
      </c>
      <c r="G10" s="10">
        <f>'教師上課鐘點表'!M11</f>
        <v>0</v>
      </c>
      <c r="H10" s="10">
        <f>'教師上課鐘點表'!N11</f>
        <v>0</v>
      </c>
      <c r="I10" s="10">
        <f>'教師上課鐘點表'!O11</f>
        <v>0</v>
      </c>
      <c r="J10" s="9">
        <f>'教師上課鐘點表'!F11</f>
        <v>0</v>
      </c>
      <c r="K10" s="9">
        <f>'教師上課鐘點表'!H11</f>
        <v>0</v>
      </c>
      <c r="L10" s="11">
        <f t="shared" si="0"/>
        <v>0</v>
      </c>
      <c r="M10" s="12" t="e">
        <f>'教師上課鐘點表'!T11</f>
        <v>#VALUE!</v>
      </c>
      <c r="N10" s="12">
        <f t="shared" si="1"/>
        <v>0</v>
      </c>
      <c r="O10" s="12">
        <f t="shared" si="2"/>
        <v>0</v>
      </c>
      <c r="P10" s="13">
        <f>'教師上課鐘點表'!V11</f>
        <v>0</v>
      </c>
      <c r="Q10" s="13">
        <f>'教師上課鐘點表'!W11</f>
        <v>0</v>
      </c>
    </row>
    <row r="11" spans="1:17" s="8" customFormat="1" ht="19.5">
      <c r="A11" s="9">
        <f>'教師上課鐘點表'!B12</f>
        <v>0</v>
      </c>
      <c r="B11" s="9">
        <f>'教師上課鐘點表'!C12</f>
        <v>0</v>
      </c>
      <c r="C11" s="9">
        <f>'教師上課鐘點表'!D12</f>
        <v>0</v>
      </c>
      <c r="D11" s="9">
        <f>'教師上課鐘點表'!E12</f>
        <v>0</v>
      </c>
      <c r="E11" s="10">
        <f>'教師上課鐘點表'!K12</f>
        <v>0</v>
      </c>
      <c r="F11" s="10">
        <f>'教師上課鐘點表'!L12</f>
        <v>0</v>
      </c>
      <c r="G11" s="10">
        <f>'教師上課鐘點表'!M12</f>
        <v>0</v>
      </c>
      <c r="H11" s="10">
        <f>'教師上課鐘點表'!N12</f>
        <v>0</v>
      </c>
      <c r="I11" s="10">
        <f>'教師上課鐘點表'!O12</f>
        <v>0</v>
      </c>
      <c r="J11" s="9">
        <f>'教師上課鐘點表'!F12</f>
        <v>0</v>
      </c>
      <c r="K11" s="9">
        <f>'教師上課鐘點表'!H12</f>
        <v>0</v>
      </c>
      <c r="L11" s="11">
        <f t="shared" si="0"/>
        <v>0</v>
      </c>
      <c r="M11" s="12" t="e">
        <f>'教師上課鐘點表'!T12</f>
        <v>#VALUE!</v>
      </c>
      <c r="N11" s="12">
        <f t="shared" si="1"/>
        <v>0</v>
      </c>
      <c r="O11" s="12">
        <f t="shared" si="2"/>
        <v>0</v>
      </c>
      <c r="P11" s="13">
        <f>'教師上課鐘點表'!V12</f>
        <v>0</v>
      </c>
      <c r="Q11" s="13">
        <f>'教師上課鐘點表'!W12</f>
        <v>0</v>
      </c>
    </row>
    <row r="12" spans="1:11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7" s="73" customFormat="1" ht="81.75" customHeight="1">
      <c r="A13" s="98" t="s">
        <v>78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ht="35.25" customHeight="1">
      <c r="A14" s="99" t="s">
        <v>75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ht="94.5" customHeight="1">
      <c r="A15" s="101" t="s">
        <v>76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</sheetData>
  <sheetProtection/>
  <mergeCells count="3">
    <mergeCell ref="A13:Q13"/>
    <mergeCell ref="A14:Q14"/>
    <mergeCell ref="A15:Q15"/>
  </mergeCells>
  <printOptions horizontalCentered="1"/>
  <pageMargins left="0.2362204724409449" right="0.2362204724409449" top="0.5905511811023623" bottom="0.5905511811023623" header="0.2362204724409449" footer="0.2362204724409449"/>
  <pageSetup horizontalDpi="600" verticalDpi="600" orientation="landscape" paperSize="9" r:id="rId1"/>
  <headerFooter alignWithMargins="0">
    <oddHeader>&amp;C&amp;"標楷體,標準"&amp;22輔仁大學暑期班&amp;A</oddHeader>
    <oddFooter>&amp;C第 &amp;P 頁，共 &amp;N 頁&amp;R&amp;D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7" sqref="B17"/>
    </sheetView>
  </sheetViews>
  <sheetFormatPr defaultColWidth="9.00390625" defaultRowHeight="16.5"/>
  <cols>
    <col min="1" max="1" width="40.625" style="0" customWidth="1"/>
    <col min="2" max="2" width="43.00390625" style="0" customWidth="1"/>
  </cols>
  <sheetData>
    <row r="1" spans="1:2" ht="33" customHeight="1">
      <c r="A1" s="2" t="s">
        <v>1</v>
      </c>
      <c r="B1" s="2" t="s">
        <v>14</v>
      </c>
    </row>
    <row r="2" spans="1:2" ht="29.25" customHeight="1">
      <c r="A2" s="3" t="s">
        <v>2</v>
      </c>
      <c r="B2" s="4">
        <v>1.08</v>
      </c>
    </row>
    <row r="3" spans="1:2" ht="29.25" customHeight="1">
      <c r="A3" s="3" t="s">
        <v>3</v>
      </c>
      <c r="B3" s="4">
        <v>1.16</v>
      </c>
    </row>
    <row r="4" spans="1:2" ht="29.25" customHeight="1">
      <c r="A4" s="3" t="s">
        <v>4</v>
      </c>
      <c r="B4" s="4">
        <v>1.24</v>
      </c>
    </row>
    <row r="5" spans="1:2" ht="29.25" customHeight="1">
      <c r="A5" s="3" t="s">
        <v>5</v>
      </c>
      <c r="B5" s="4">
        <v>1.32</v>
      </c>
    </row>
    <row r="6" spans="1:2" ht="29.25" customHeight="1">
      <c r="A6" s="3" t="s">
        <v>6</v>
      </c>
      <c r="B6" s="4">
        <v>1.4</v>
      </c>
    </row>
    <row r="7" spans="1:2" ht="29.25" customHeight="1">
      <c r="A7" s="3" t="s">
        <v>7</v>
      </c>
      <c r="B7" s="4">
        <v>1.48</v>
      </c>
    </row>
    <row r="8" spans="1:2" ht="29.25" customHeight="1">
      <c r="A8" s="3" t="s">
        <v>8</v>
      </c>
      <c r="B8" s="4">
        <v>1.56</v>
      </c>
    </row>
    <row r="9" spans="1:2" ht="29.25" customHeight="1">
      <c r="A9" s="3" t="s">
        <v>9</v>
      </c>
      <c r="B9" s="4">
        <v>1.64</v>
      </c>
    </row>
    <row r="10" spans="1:2" ht="29.25" customHeight="1">
      <c r="A10" s="3" t="s">
        <v>10</v>
      </c>
      <c r="B10" s="4">
        <v>1.72</v>
      </c>
    </row>
    <row r="11" spans="1:2" ht="29.25" customHeight="1">
      <c r="A11" s="3" t="s">
        <v>11</v>
      </c>
      <c r="B11" s="4">
        <v>1.8</v>
      </c>
    </row>
    <row r="12" spans="1:2" ht="29.25" customHeight="1">
      <c r="A12" s="3" t="s">
        <v>12</v>
      </c>
      <c r="B12" s="4">
        <v>1.88</v>
      </c>
    </row>
    <row r="13" spans="1:2" ht="29.25" customHeight="1">
      <c r="A13" s="3" t="s">
        <v>13</v>
      </c>
      <c r="B13" s="4">
        <v>1.96</v>
      </c>
    </row>
    <row r="14" spans="1:2" ht="29.25" customHeight="1">
      <c r="A14" s="3" t="s">
        <v>15</v>
      </c>
      <c r="B14" s="4">
        <v>2</v>
      </c>
    </row>
    <row r="16" ht="19.5">
      <c r="A16" s="1" t="s">
        <v>0</v>
      </c>
    </row>
    <row r="17" ht="19.5">
      <c r="A17" s="1" t="s">
        <v>16</v>
      </c>
    </row>
  </sheetData>
  <sheetProtection/>
  <printOptions horizontalCentered="1"/>
  <pageMargins left="0.2362204724409449" right="0.2362204724409449" top="0.5905511811023623" bottom="0.5905511811023623" header="0.2362204724409449" footer="0.2362204724409449"/>
  <pageSetup horizontalDpi="600" verticalDpi="600" orientation="landscape" paperSize="9" r:id="rId1"/>
  <headerFooter alignWithMargins="0">
    <oddHeader>&amp;C&amp;"標楷體,標準"&amp;22輔仁大學暑期班&amp;A</oddHeader>
    <oddFooter>&amp;C第 &amp;P 頁，共 &amp;N 頁&amp;R&amp;D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何婉貞</cp:lastModifiedBy>
  <cp:lastPrinted>2010-09-02T23:58:29Z</cp:lastPrinted>
  <dcterms:created xsi:type="dcterms:W3CDTF">2004-05-04T06:12:54Z</dcterms:created>
  <dcterms:modified xsi:type="dcterms:W3CDTF">2011-04-11T09:14:22Z</dcterms:modified>
  <cp:category/>
  <cp:version/>
  <cp:contentType/>
  <cp:contentStatus/>
</cp:coreProperties>
</file>